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Zürn, Andreas" reservationPassword="D64F"/>
  <workbookPr showInkAnnotation="0" codeName="DieseArbeitsmappe" defaultThemeVersion="124226"/>
  <bookViews>
    <workbookView xWindow="240" yWindow="975" windowWidth="23685" windowHeight="110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<sst xmlns="http://schemas.openxmlformats.org/spreadsheetml/2006/main" count="1377" uniqueCount="679">
  <si>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</si>
  <si>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</si>
  <si>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</si>
  <si>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</si>
  <si>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</si>
  <si>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</si>
  <si>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</si>
  <si>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</si>
  <si>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</si>
  <si>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</si>
  <si>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</si>
  <si>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</si>
  <si>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</si>
  <si>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</si>
  <si>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</si>
  <si>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</si>
  <si>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</si>
  <si>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</si>
  <si>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</si>
  <si>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</si>
  <si>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</si>
  <si>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</si>
  <si>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</si>
  <si>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</si>
  <si>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</si>
  <si>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</si>
  <si>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</si>
  <si>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</si>
  <si>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</si>
  <si>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</si>
  <si>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</si>
  <si>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</si>
  <si>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</si>
  <si>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</si>
  <si>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</si>
  <si>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</si>
  <si>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</si>
  <si>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</si>
  <si>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</si>
  <si>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</si>
  <si>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</si>
  <si>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</si>
  <si>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</si>
  <si>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</si>
  <si>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</si>
  <si>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</si>
  <si>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</si>
  <si>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</si>
  <si>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</si>
  <si>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</si>
  <si>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</si>
  <si>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</si>
  <si>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</si>
  <si>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</si>
  <si>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</si>
  <si>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</si>
  <si>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</si>
  <si>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</si>
  <si>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</si>
  <si>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</si>
  <si>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</si>
  <si>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</si>
  <si>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</si>
  <si>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</si>
  <si>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</si>
  <si>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</si>
  <si>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</si>
  <si>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</si>
  <si>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</si>
  <si>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</si>
  <si>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</si>
  <si>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</si>
  <si>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</si>
  <si>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</si>
  <si>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</si>
  <si>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</si>
  <si>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</si>
  <si>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</si>
  <si>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</si>
  <si>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</si>
  <si>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</si>
  <si>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</si>
  <si>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</si>
  <si>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</si>
  <si>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</si>
  <si>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</si>
  <si>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</si>
  <si>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</si>
  <si>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</si>
  <si>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</si>
  <si>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</si>
  <si>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</si>
  <si>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</si>
  <si>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</si>
  <si>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</si>
  <si>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</si>
  <si>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</si>
  <si>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</si>
  <si>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</si>
  <si>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</si>
  <si>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</si>
  <si>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</si>
  <si>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</si>
  <si>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</si>
  <si>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</si>
  <si>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</si>
  <si>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</si>
  <si>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</si>
  <si>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</si>
  <si>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</si>
  <si>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</si>
  <si>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</si>
  <si>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</si>
  <si>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</si>
  <si>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</si>
  <si>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</si>
  <si>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</si>
  <si>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</si>
  <si>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</si>
  <si>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</si>
  <si>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</si>
  <si>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</si>
  <si>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</si>
  <si>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</si>
  <si>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</si>
  <si>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</si>
  <si>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</si>
  <si>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</si>
  <si>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</si>
  <si>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</si>
  <si>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</si>
  <si>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</si>
  <si>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</si>
  <si>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</si>
  <si>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</si>
  <si>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</si>
  <si>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</si>
  <si>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</si>
  <si>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</si>
  <si>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</si>
  <si>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</si>
  <si>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</si>
  <si>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</si>
  <si>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</si>
  <si>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</si>
  <si>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</si>
  <si>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</si>
  <si>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</si>
  <si>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</si>
  <si>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</si>
  <si>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</si>
  <si>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</si>
  <si>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</si>
  <si>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</si>
  <si>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</si>
  <si>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</si>
  <si>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</si>
  <si>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</si>
  <si>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</si>
  <si>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</si>
  <si>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</si>
  <si>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</si>
  <si>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</si>
  <si>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</si>
  <si>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</si>
  <si>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</si>
  <si>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</si>
  <si>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</si>
  <si>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</si>
  <si>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</si>
  <si>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</si>
  <si>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</si>
  <si>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</si>
  <si>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</si>
  <si>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</si>
  <si>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</si>
  <si>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</si>
  <si>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</si>
  <si>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</si>
  <si>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</si>
  <si>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</si>
  <si>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</si>
  <si>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</si>
  <si>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</si>
  <si>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</si>
  <si>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</si>
  <si>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</si>
  <si>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</si>
  <si>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</si>
  <si>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</si>
  <si>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</si>
  <si>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</si>
  <si>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</si>
  <si>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</si>
  <si>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</si>
  <si>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</si>
  <si>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</si>
  <si>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</si>
  <si>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</si>
  <si>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</si>
  <si>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</si>
  <si>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</si>
  <si>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</si>
  <si>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</si>
  <si>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</si>
  <si>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</si>
  <si>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</si>
  <si>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</si>
  <si>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</si>
  <si>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</si>
  <si>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</si>
  <si>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</si>
  <si>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</si>
  <si>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</si>
  <si>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</si>
  <si>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</si>
  <si>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</si>
  <si>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</si>
  <si>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</si>
  <si>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</si>
  <si>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</si>
  <si>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</si>
  <si>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</si>
  <si>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</si>
  <si>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</si>
  <si>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</si>
  <si>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</si>
  <si>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</si>
  <si>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</si>
  <si>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</si>
  <si>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</si>
  <si>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</si>
  <si>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</si>
  <si>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</si>
  <si>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</si>
  <si>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</si>
  <si>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</si>
  <si>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</si>
  <si>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</si>
  <si>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</si>
  <si>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</si>
  <si>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</si>
  <si>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</si>
  <si>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</si>
  <si>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</si>
  <si>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</si>
  <si>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</si>
  <si>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</si>
  <si>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</si>
  <si>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</si>
  <si>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</si>
  <si>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</si>
  <si>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</si>
  <si>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</si>
  <si>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</si>
  <si>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</si>
  <si>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</si>
  <si>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</si>
  <si>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</si>
  <si>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</si>
  <si>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</si>
  <si>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</si>
  <si>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</si>
  <si>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</si>
  <si>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</si>
  <si>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</si>
  <si>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</si>
  <si>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</si>
  <si>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</si>
  <si>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</si>
  <si>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</si>
  <si>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</si>
  <si>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</si>
  <si>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</si>
  <si>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</si>
  <si>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</si>
  <si>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</si>
  <si>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</si>
  <si>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</si>
  <si>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</si>
  <si>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</si>
  <si>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</si>
  <si>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</si>
  <si>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</si>
  <si>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</si>
  <si>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</si>
  <si>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</si>
  <si>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</si>
  <si>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</si>
  <si>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</si>
  <si>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</si>
  <si>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</si>
  <si>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</si>
  <si>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</si>
  <si>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</si>
  <si>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</si>
  <si>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</si>
  <si>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</si>
  <si>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</si>
  <si>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</si>
  <si>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</si>
  <si>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</si>
  <si>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</si>
  <si>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</si>
  <si>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</si>
  <si>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</si>
  <si>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</si>
  <si>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</si>
  <si>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</si>
  <si>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</si>
  <si>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</si>
  <si>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</si>
  <si>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</si>
  <si>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</si>
  <si>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</si>
  <si>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</si>
  <si>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</si>
  <si>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</si>
  <si>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</si>
  <si>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</si>
  <si>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</si>
  <si>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</si>
  <si>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</si>
  <si>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</si>
  <si>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</si>
  <si>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</si>
  <si>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</si>
  <si>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</si>
  <si>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</si>
  <si>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</si>
  <si>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</si>
  <si>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</si>
  <si>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</si>
  <si>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</si>
  <si>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</si>
  <si>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</si>
  <si>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</si>
  <si>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</si>
  <si>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</si>
  <si>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</si>
  <si>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</si>
  <si>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</si>
  <si>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</si>
  <si>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</si>
  <si>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</si>
  <si>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</si>
  <si>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</si>
  <si>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</si>
  <si>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</si>
  <si>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</si>
  <si>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</si>
  <si>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</si>
  <si>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</si>
  <si>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</si>
  <si>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</si>
  <si>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</si>
  <si>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</si>
  <si>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</si>
  <si>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</si>
  <si>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</si>
  <si>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</si>
  <si>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</si>
  <si>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</si>
  <si>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</si>
  <si>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</si>
  <si>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</si>
  <si>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</si>
  <si>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</si>
  <si>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</si>
  <si>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</si>
  <si>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</si>
  <si>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</si>
  <si>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</si>
  <si>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</si>
  <si>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</si>
  <si>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</si>
  <si>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</si>
  <si>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</si>
  <si>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</si>
  <si>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</si>
  <si>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</si>
  <si>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</si>
  <si>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</si>
  <si>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</si>
  <si>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</si>
  <si>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</si>
  <si>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</si>
  <si>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</si>
  <si>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</si>
  <si>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</si>
  <si>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</si>
  <si>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</si>
  <si>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</si>
  <si>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</si>
  <si>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</si>
  <si>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</si>
  <si>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</si>
  <si>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</si>
  <si>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</si>
  <si>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</si>
  <si>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</si>
  <si>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</si>
  <si>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</si>
  <si>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</si>
  <si>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</si>
  <si>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</si>
  <si>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</si>
  <si>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</si>
  <si>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</si>
  <si>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</si>
  <si>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</si>
  <si>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</si>
  <si>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</si>
  <si>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</si>
  <si>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</si>
  <si>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</si>
  <si>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</si>
  <si>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</si>
  <si>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</si>
  <si>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</si>
  <si>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</si>
  <si>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</si>
  <si>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</si>
  <si>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</si>
  <si>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</si>
  <si>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</si>
  <si>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</si>
  <si>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</si>
  <si>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</si>
  <si>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</si>
  <si>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</si>
  <si>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</si>
  <si>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</si>
  <si>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</si>
  <si>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</si>
  <si>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</si>
  <si>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</si>
  <si>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</si>
  <si>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</si>
  <si>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</si>
  <si>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</si>
  <si>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</si>
  <si>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</si>
  <si>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</si>
  <si>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</si>
  <si>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</si>
  <si>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</si>
  <si>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</si>
  <si>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</si>
  <si>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</si>
  <si>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</si>
  <si>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</si>
  <si>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</si>
  <si>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</si>
  <si>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</si>
  <si>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</si>
  <si>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</si>
  <si>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</si>
  <si>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</si>
  <si>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</si>
  <si>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</si>
  <si>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</si>
  <si>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</si>
  <si>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</si>
  <si>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</si>
  <si>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</si>
  <si>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</si>
  <si>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</si>
  <si>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</si>
  <si>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</si>
  <si>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</si>
  <si>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</si>
  <si>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</si>
  <si>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</si>
  <si>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</si>
  <si>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</si>
  <si>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</si>
  <si>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</si>
  <si>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</si>
  <si>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</si>
  <si>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</si>
  <si>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</si>
  <si>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</si>
  <si>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</si>
  <si>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</si>
  <si>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</si>
  <si>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</si>
  <si>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</si>
  <si>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</si>
  <si>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</si>
  <si>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</si>
  <si>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</si>
  <si>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</si>
  <si>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</si>
  <si>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</si>
  <si>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</si>
  <si>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</si>
  <si>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</si>
  <si>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</si>
  <si>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</si>
  <si>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</si>
  <si>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</si>
  <si>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</si>
  <si>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</si>
  <si>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</si>
  <si>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</si>
  <si>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</si>
  <si>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</si>
  <si>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</si>
  <si>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</si>
  <si>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</si>
  <si>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</si>
  <si>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</si>
  <si>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</si>
  <si>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</si>
  <si>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</si>
  <si>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</si>
  <si>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</si>
  <si>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</si>
  <si>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</si>
  <si>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</si>
  <si>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</si>
  <si>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</si>
  <si>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</si>
  <si>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</si>
  <si>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</si>
  <si>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</si>
  <si>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</si>
  <si>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</si>
  <si>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</si>
  <si>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</si>
  <si>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</si>
  <si>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</si>
  <si>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</si>
  <si>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</si>
  <si>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</si>
  <si>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</si>
  <si>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</si>
  <si>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</si>
  <si>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</si>
  <si>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</si>
  <si>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</si>
  <si>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</si>
  <si>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</si>
  <si>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</si>
  <si>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</si>
  <si>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</si>
  <si>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</si>
  <si>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</si>
  <si>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</si>
  <si>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</si>
  <si>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</si>
  <si>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</si>
  <si>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</si>
  <si>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</si>
  <si>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</si>
  <si>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</si>
  <si>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</si>
  <si>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</si>
  <si>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</si>
  <si>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</si>
  <si>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</si>
  <si>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</si>
  <si>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</si>
  <si>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</si>
  <si>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</si>
  <si>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</si>
  <si>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</si>
  <si>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</si>
  <si>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</si>
  <si>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</si>
  <si>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</si>
  <si>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</si>
  <si>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</si>
  <si>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</si>
  <si>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</si>
  <si>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</si>
  <si>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</si>
  <si>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</si>
  <si>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</si>
  <si>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</si>
  <si>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</si>
  <si>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</si>
  <si>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</si>
  <si>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</si>
  <si>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</si>
  <si>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</si>
  <si>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</si>
  <si>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</si>
  <si>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</si>
  <si>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</si>
  <si>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</si>
  <si>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</si>
  <si>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</si>
  <si>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</si>
  <si>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</si>
  <si>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</si>
  <si>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</si>
  <si>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</si>
  <si>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</si>
  <si>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</si>
  <si>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</si>
  <si>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</si>
  <si>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</si>
  <si>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</si>
  <si>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</si>
  <si>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</si>
  <si>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</si>
  <si>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</si>
  <si>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</si>
  <si>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</si>
  <si>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</si>
  <si>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</si>
  <si>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</si>
  <si>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</si>
  <si>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</si>
  <si>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</si>
  <si>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</si>
  <si>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</si>
  <si>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</si>
  <si>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</si>
  <si>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</si>
  <si>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</si>
  <si>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</si>
  <si>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</si>
  <si>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</si>
  <si>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</si>
  <si>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</si>
  <si>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</si>
  <si>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</si>
  <si>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</si>
  <si>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</si>
  <si>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</si>
  <si>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</si>
  <si>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</si>
  <si>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</si>
  <si>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</si>
  <si>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</si>
  <si>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</si>
  <si>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</si>
  <si>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</si>
  <si>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</si>
  <si>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</si>
  <si>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</si>
  <si>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</si>
  <si>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</si>
  <si>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</si>
  <si>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</si>
  <si>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</si>
  <si>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</si>
  <si>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</si>
  <si>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</si>
  <si>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</si>
  <si>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</si>
  <si>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</si>
  <si>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</si>
  <si>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Friedrichsthal</t>
  </si>
  <si>
    <t>DE_HEF04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</si>
  <si>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</si>
  <si>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</si>
  <si>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</si>
  <si>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</si>
  <si>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</si>
  <si>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</si>
  <si>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</si>
  <si>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</si>
  <si>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</si>
  <si>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</si>
  <si>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</si>
  <si>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DE_GHD04</t>
  </si>
  <si>
    <t>SSW Netz GmbH</t>
  </si>
  <si>
    <t>Marienstr. 1</t>
  </si>
  <si>
    <t>St. Wendel</t>
  </si>
  <si>
    <t>Markus Laub</t>
  </si>
  <si>
    <t>netznutzung@ssw-netz.de</t>
  </si>
  <si>
    <t>06851 / 902 534</t>
  </si>
  <si>
    <t>NCHN007010090000</t>
  </si>
  <si>
    <t>9870100900009</t>
  </si>
  <si>
    <t>D-66606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</si>
</sst>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topLeftCell="A4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338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6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6" sqref="D1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30" t="s">
        <v>677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678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SSW Netz GmbH</v>
      </c>
      <c r="E28" s="38"/>
      <c r="F28" s="11"/>
      <c r="G28" s="2"/>
    </row>
    <row r="29" spans="1:15">
      <c r="B29" s="15"/>
      <c r="C29" s="22" t="s">
        <v>396</v>
      </c>
      <c r="D29" s="45" t="s">
        <v>670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5" sqref="D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SSW Netz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SSW Netz GmbH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27" t="str">
        <f>Netzbetreiber!$D$11</f>
        <v>9870100900009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614</v>
      </c>
      <c r="D13" s="33" t="s">
        <v>615</v>
      </c>
      <c r="E13" s="15"/>
      <c r="H13" s="270" t="s">
        <v>615</v>
      </c>
      <c r="I13" s="270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676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574</v>
      </c>
      <c r="I19" s="269" t="s">
        <v>489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490</v>
      </c>
      <c r="I20" s="269" t="s">
        <v>491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612</v>
      </c>
      <c r="D22" s="49" t="s">
        <v>608</v>
      </c>
      <c r="E22" s="15"/>
      <c r="H22" s="266" t="s">
        <v>608</v>
      </c>
      <c r="I22" s="266" t="s">
        <v>609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610</v>
      </c>
      <c r="E23" s="15"/>
      <c r="H23" s="266" t="s">
        <v>611</v>
      </c>
      <c r="I23" s="8" t="s">
        <v>607</v>
      </c>
      <c r="J23" s="8"/>
      <c r="K23" s="8"/>
      <c r="L23" s="267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6" t="s">
        <v>610</v>
      </c>
      <c r="I24" s="266" t="s">
        <v>617</v>
      </c>
      <c r="J24" s="8"/>
      <c r="K24" s="8"/>
      <c r="L24" s="269" t="s">
        <v>618</v>
      </c>
      <c r="M24" s="269" t="s">
        <v>620</v>
      </c>
      <c r="N24" s="269" t="s">
        <v>619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577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621</v>
      </c>
      <c r="D27" s="42" t="s">
        <v>622</v>
      </c>
      <c r="E27" s="15"/>
      <c r="H27" s="296" t="s">
        <v>622</v>
      </c>
      <c r="I27" s="268" t="s">
        <v>623</v>
      </c>
      <c r="J27" s="268" t="s">
        <v>624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625</v>
      </c>
      <c r="I28" s="269" t="s">
        <v>626</v>
      </c>
      <c r="J28" s="269" t="s">
        <v>627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628</v>
      </c>
      <c r="I29" s="269" t="s">
        <v>629</v>
      </c>
      <c r="J29" s="269" t="s">
        <v>630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494</v>
      </c>
      <c r="C31" s="6" t="s">
        <v>576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631</v>
      </c>
      <c r="I32" s="269" t="s">
        <v>632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633</v>
      </c>
      <c r="I33" s="266" t="s">
        <v>628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548</v>
      </c>
      <c r="C35" s="24" t="s">
        <v>496</v>
      </c>
      <c r="D35" s="42">
        <v>15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549</v>
      </c>
      <c r="C37" s="5" t="s">
        <v>366</v>
      </c>
      <c r="D37" s="34">
        <v>1500000</v>
      </c>
      <c r="E37" s="15" t="s">
        <v>507</v>
      </c>
      <c r="I37" s="266"/>
      <c r="J37" s="266"/>
      <c r="K37" s="266"/>
      <c r="L37" s="266"/>
      <c r="M37" s="267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367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670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J34" sqref="J3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543</v>
      </c>
    </row>
    <row r="3" spans="2:56" ht="15" customHeight="1">
      <c r="B3" s="169"/>
    </row>
    <row r="4" spans="2:56">
      <c r="B4" s="129"/>
      <c r="C4" s="56" t="s">
        <v>446</v>
      </c>
      <c r="D4" s="57"/>
      <c r="E4" s="329" t="str">
        <f>Netzbetreiber!D9</f>
        <v>SSW Netz GmbH</v>
      </c>
      <c r="F4" s="329"/>
      <c r="G4" s="3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SSW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8" t="str">
        <f>Netzbetreiber!D11</f>
        <v>9870100900009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0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1</v>
      </c>
      <c r="G10" s="57"/>
      <c r="H10" s="170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2" t="str">
        <f>INDEX('SLP-Verfahren'!D48:D62,'SLP-Temp-Gebiet #01'!F10)</f>
        <v>SSW Netz GmbH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583</v>
      </c>
      <c r="D13" s="344"/>
      <c r="E13" s="344"/>
      <c r="F13" s="180" t="s">
        <v>547</v>
      </c>
      <c r="G13" s="129" t="s">
        <v>545</v>
      </c>
      <c r="H13" s="260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449</v>
      </c>
      <c r="D14" s="345"/>
      <c r="E14" s="89" t="s">
        <v>450</v>
      </c>
      <c r="F14" s="261" t="s">
        <v>85</v>
      </c>
      <c r="G14" s="262" t="s">
        <v>571</v>
      </c>
      <c r="H14" s="51">
        <v>0</v>
      </c>
      <c r="I14" s="57"/>
      <c r="J14" s="129"/>
      <c r="K14" s="129"/>
      <c r="L14" s="129"/>
      <c r="M14" s="129"/>
      <c r="N14" s="129"/>
      <c r="O14" s="331" t="s">
        <v>650</v>
      </c>
      <c r="R14" s="206" t="s">
        <v>563</v>
      </c>
      <c r="S14" s="206" t="s">
        <v>564</v>
      </c>
      <c r="T14" s="206" t="s">
        <v>565</v>
      </c>
      <c r="U14" s="206" t="s">
        <v>566</v>
      </c>
      <c r="V14" s="206" t="s">
        <v>546</v>
      </c>
      <c r="W14" s="206" t="s">
        <v>567</v>
      </c>
      <c r="X14" s="206" t="s">
        <v>568</v>
      </c>
      <c r="Y14" s="206" t="s">
        <v>569</v>
      </c>
      <c r="Z14" s="206" t="s">
        <v>570</v>
      </c>
      <c r="AA14" s="206" t="s">
        <v>571</v>
      </c>
      <c r="AB14" s="206" t="s">
        <v>572</v>
      </c>
      <c r="AC14" s="206" t="s">
        <v>573</v>
      </c>
    </row>
    <row r="15" spans="2:56" ht="19.5" customHeight="1">
      <c r="B15" s="129"/>
      <c r="C15" s="345" t="s">
        <v>388</v>
      </c>
      <c r="D15" s="345"/>
      <c r="E15" s="89" t="s">
        <v>450</v>
      </c>
      <c r="F15" s="261" t="s">
        <v>71</v>
      </c>
      <c r="G15" s="262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527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494</v>
      </c>
      <c r="AI15" s="259" t="s">
        <v>548</v>
      </c>
      <c r="AJ15" s="259" t="s">
        <v>549</v>
      </c>
      <c r="AK15" s="259" t="s">
        <v>550</v>
      </c>
      <c r="AL15" s="259" t="s">
        <v>551</v>
      </c>
      <c r="AM15" s="259" t="s">
        <v>552</v>
      </c>
      <c r="AN15" s="259" t="s">
        <v>553</v>
      </c>
      <c r="AO15" s="259" t="s">
        <v>554</v>
      </c>
      <c r="AP15" s="259" t="s">
        <v>555</v>
      </c>
      <c r="AQ15" s="259" t="s">
        <v>556</v>
      </c>
      <c r="AR15" s="259" t="s">
        <v>557</v>
      </c>
      <c r="AS15" s="259" t="s">
        <v>558</v>
      </c>
      <c r="AT15" s="259" t="s">
        <v>559</v>
      </c>
      <c r="AU15" s="259" t="s">
        <v>560</v>
      </c>
      <c r="AV15" s="259" t="s">
        <v>561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517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523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518</v>
      </c>
      <c r="D20" s="177" t="s">
        <v>514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525</v>
      </c>
      <c r="D21" s="152" t="s">
        <v>516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536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503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503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520</v>
      </c>
      <c r="D24" s="185"/>
      <c r="E24" s="155" t="s">
        <v>656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2" t="s">
        <v>521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515</v>
      </c>
      <c r="D25" s="185"/>
      <c r="E25" s="341">
        <v>10710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526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532</v>
      </c>
      <c r="D32" s="284">
        <f>SUMPRODUCT(E32:N32,E29:N29)</f>
        <v>1.875</v>
      </c>
      <c r="E32" s="342">
        <v>1</v>
      </c>
      <c r="F32" s="342">
        <v>0.5</v>
      </c>
      <c r="G32" s="342">
        <v>0.25</v>
      </c>
      <c r="H32" s="342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0"/>
      <c r="C34" s="184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2" t="s">
        <v>142</v>
      </c>
      <c r="Q35" s="208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444</v>
      </c>
      <c r="D36" s="118" t="s">
        <v>537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530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531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524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528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529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534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535</v>
      </c>
      <c r="D46" s="198" t="s">
        <v>533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533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578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518</v>
      </c>
      <c r="D54" s="177" t="s">
        <v>514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525</v>
      </c>
      <c r="D55" s="152" t="s">
        <v>516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536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520</v>
      </c>
      <c r="D58" s="185"/>
      <c r="E58" s="155" t="str">
        <f>E24</f>
        <v>Friedrichsthal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521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515</v>
      </c>
      <c r="D59" s="185"/>
      <c r="E59" s="159">
        <f>E25</f>
        <v>10710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526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532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2" t="s">
        <v>142</v>
      </c>
    </row>
    <row r="68" spans="2:15">
      <c r="B68" s="180"/>
      <c r="C68" s="184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2" t="s">
        <v>142</v>
      </c>
    </row>
    <row r="69" spans="2:15">
      <c r="B69" s="180"/>
      <c r="C69" s="184" t="s">
        <v>604</v>
      </c>
      <c r="D69" s="152" t="s">
        <v>605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2" t="s">
        <v>142</v>
      </c>
    </row>
    <row r="70" spans="2:15">
      <c r="B70" s="180"/>
      <c r="C70" s="189" t="s">
        <v>444</v>
      </c>
      <c r="D70" s="118" t="s">
        <v>537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2" t="s">
        <v>142</v>
      </c>
    </row>
    <row r="71" spans="2:15"/>
    <row r="72" spans="2:15" ht="15.75" customHeight="1">
      <c r="C72" s="346" t="s">
        <v>579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3:N34 E69:N69 F25:N25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543</v>
      </c>
    </row>
    <row r="3" spans="2:56" ht="15" customHeight="1">
      <c r="B3" s="169"/>
    </row>
    <row r="4" spans="2:56">
      <c r="B4" s="129"/>
      <c r="C4" s="56" t="s">
        <v>446</v>
      </c>
      <c r="D4" s="57"/>
      <c r="E4" s="329" t="str">
        <f>Netzbetreiber!$D$9</f>
        <v>SSW Netz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SSW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8" t="str">
        <f>Netzbetreiber!$D$11</f>
        <v>9870100900009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0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2</v>
      </c>
      <c r="G10" s="57"/>
      <c r="H10" s="170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2">
        <f>INDEX('SLP-Verfahren'!D48:D62,'SLP-Temp-Gebiet #02'!F10)</f>
        <v>0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583</v>
      </c>
      <c r="D13" s="344"/>
      <c r="E13" s="344"/>
      <c r="F13" s="180" t="s">
        <v>547</v>
      </c>
      <c r="G13" s="129" t="s">
        <v>545</v>
      </c>
      <c r="H13" s="260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449</v>
      </c>
      <c r="D14" s="345"/>
      <c r="E14" s="89" t="s">
        <v>450</v>
      </c>
      <c r="F14" s="261" t="s">
        <v>85</v>
      </c>
      <c r="G14" s="262" t="s">
        <v>571</v>
      </c>
      <c r="H14" s="51">
        <v>0</v>
      </c>
      <c r="I14" s="57"/>
      <c r="J14" s="129"/>
      <c r="K14" s="129"/>
      <c r="L14" s="129"/>
      <c r="M14" s="129"/>
      <c r="N14" s="129"/>
      <c r="O14" s="331" t="s">
        <v>650</v>
      </c>
      <c r="R14" s="206" t="s">
        <v>563</v>
      </c>
      <c r="S14" s="206" t="s">
        <v>564</v>
      </c>
      <c r="T14" s="206" t="s">
        <v>565</v>
      </c>
      <c r="U14" s="206" t="s">
        <v>566</v>
      </c>
      <c r="V14" s="206" t="s">
        <v>546</v>
      </c>
      <c r="W14" s="206" t="s">
        <v>567</v>
      </c>
      <c r="X14" s="206" t="s">
        <v>568</v>
      </c>
      <c r="Y14" s="206" t="s">
        <v>569</v>
      </c>
      <c r="Z14" s="206" t="s">
        <v>570</v>
      </c>
      <c r="AA14" s="206" t="s">
        <v>571</v>
      </c>
      <c r="AB14" s="206" t="s">
        <v>572</v>
      </c>
      <c r="AC14" s="206" t="s">
        <v>573</v>
      </c>
    </row>
    <row r="15" spans="2:56" ht="19.5" customHeight="1">
      <c r="B15" s="129"/>
      <c r="C15" s="345" t="s">
        <v>388</v>
      </c>
      <c r="D15" s="345"/>
      <c r="E15" s="89" t="s">
        <v>450</v>
      </c>
      <c r="F15" s="261" t="s">
        <v>71</v>
      </c>
      <c r="G15" s="262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527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494</v>
      </c>
      <c r="AI15" s="259" t="s">
        <v>548</v>
      </c>
      <c r="AJ15" s="259" t="s">
        <v>549</v>
      </c>
      <c r="AK15" s="259" t="s">
        <v>550</v>
      </c>
      <c r="AL15" s="259" t="s">
        <v>551</v>
      </c>
      <c r="AM15" s="259" t="s">
        <v>552</v>
      </c>
      <c r="AN15" s="259" t="s">
        <v>553</v>
      </c>
      <c r="AO15" s="259" t="s">
        <v>554</v>
      </c>
      <c r="AP15" s="259" t="s">
        <v>555</v>
      </c>
      <c r="AQ15" s="259" t="s">
        <v>556</v>
      </c>
      <c r="AR15" s="259" t="s">
        <v>557</v>
      </c>
      <c r="AS15" s="259" t="s">
        <v>558</v>
      </c>
      <c r="AT15" s="259" t="s">
        <v>559</v>
      </c>
      <c r="AU15" s="259" t="s">
        <v>560</v>
      </c>
      <c r="AV15" s="259" t="s">
        <v>561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517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523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518</v>
      </c>
      <c r="D20" s="177" t="s">
        <v>514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525</v>
      </c>
      <c r="D21" s="152" t="s">
        <v>516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536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503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520</v>
      </c>
      <c r="D24" s="185"/>
      <c r="E24" s="155" t="s">
        <v>580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2" t="s">
        <v>521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515</v>
      </c>
      <c r="D25" s="185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526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532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0"/>
      <c r="C34" s="184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2" t="s">
        <v>142</v>
      </c>
      <c r="Q35" s="208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444</v>
      </c>
      <c r="D36" s="118" t="s">
        <v>537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530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531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524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528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529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534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535</v>
      </c>
      <c r="D46" s="198" t="s">
        <v>533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533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578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518</v>
      </c>
      <c r="D54" s="177" t="s">
        <v>514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525</v>
      </c>
      <c r="D55" s="152" t="s">
        <v>516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536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520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521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515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526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532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604</v>
      </c>
      <c r="D69" s="152" t="s">
        <v>605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444</v>
      </c>
      <c r="D70" s="118" t="s">
        <v>537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6" t="s">
        <v>579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32" sqref="J3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467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SSW Netz GmbH</v>
      </c>
      <c r="E5" s="129"/>
      <c r="J5" s="88" t="s">
        <v>498</v>
      </c>
      <c r="K5" s="130" t="s">
        <v>501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SSW Netz GmbH</v>
      </c>
      <c r="E6" s="129"/>
      <c r="F6" s="129"/>
      <c r="K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488</v>
      </c>
      <c r="D7" s="54" t="str">
        <f>Netzbetreiber!$D$11</f>
        <v>9870100900009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496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495</v>
      </c>
      <c r="D10" s="133" t="s">
        <v>147</v>
      </c>
      <c r="E10" s="271" t="s">
        <v>511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634</v>
      </c>
      <c r="M10" s="149" t="s">
        <v>643</v>
      </c>
      <c r="N10" s="150" t="s">
        <v>644</v>
      </c>
      <c r="O10" s="150" t="s">
        <v>645</v>
      </c>
      <c r="P10" s="151" t="s">
        <v>646</v>
      </c>
      <c r="Q10" s="145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293" t="s">
        <v>647</v>
      </c>
    </row>
    <row r="11" spans="2:26" ht="15.75" thickBot="1">
      <c r="B11" s="138" t="s">
        <v>497</v>
      </c>
      <c r="C11" s="139" t="s">
        <v>510</v>
      </c>
      <c r="D11" s="292" t="s">
        <v>247</v>
      </c>
      <c r="E11" s="163" t="s">
        <v>657</v>
      </c>
      <c r="F11" s="294" t="str">
        <f>VLOOKUP($E11,'BDEW-Standard'!$B$3:$M$158,F$9,0)</f>
        <v>D14</v>
      </c>
      <c r="H11" s="165">
        <f>ROUND(VLOOKUP($E11,'BDEW-Standard'!$B$3:$M$158,H$9,0),7)</f>
        <v>3.1850190999999999</v>
      </c>
      <c r="I11" s="165">
        <f>ROUND(VLOOKUP($E11,'BDEW-Standard'!$B$3:$M$158,I$9,0),7)</f>
        <v>-37.412415500000002</v>
      </c>
      <c r="J11" s="165">
        <f>ROUND(VLOOKUP($E11,'BDEW-Standard'!$B$3:$M$158,J$9,0),7)</f>
        <v>6.1723179000000004</v>
      </c>
      <c r="K11" s="165">
        <f>ROUND(VLOOKUP($E11,'BDEW-Standard'!$B$3:$M$158,K$9,0),7)</f>
        <v>7.6109599999999999E-2</v>
      </c>
      <c r="L11" s="334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5">
        <f>($H11/(1+($I11/($Q$9-$L11))^$J11)+$K11)+MAX($M11*$Q$9+$N11,$O11*$Q$9+$P11)</f>
        <v>0.95508749343949439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41" si="0">$D$6</f>
        <v>SSW Netz GmbH</v>
      </c>
      <c r="D12" s="62" t="s">
        <v>247</v>
      </c>
      <c r="E12" s="343" t="s">
        <v>13</v>
      </c>
      <c r="F12" s="295" t="str">
        <f>VLOOKUP($E12,'BDEW-Standard'!$B$3:$M$158,F$9,0)</f>
        <v>A14</v>
      </c>
      <c r="H12" s="272">
        <f>ROUND(VLOOKUP($E12,'BDEW-Standard'!$B$3:$M$158,H$9,0),7)</f>
        <v>3.2107659000000002</v>
      </c>
      <c r="I12" s="272">
        <f>ROUND(VLOOKUP($E12,'BDEW-Standard'!$B$3:$M$158,I$9,0),7)</f>
        <v>-37.417880099999998</v>
      </c>
      <c r="J12" s="272">
        <f>ROUND(VLOOKUP($E12,'BDEW-Standard'!$B$3:$M$158,J$9,0),7)</f>
        <v>6.2023999999999999</v>
      </c>
      <c r="K12" s="272">
        <f>ROUND(VLOOKUP($E12,'BDEW-Standard'!$B$3:$M$158,K$9,0),7)</f>
        <v>7.30243E-2</v>
      </c>
      <c r="L12" s="336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7">
        <f t="shared" ref="Q12:Q26" si="1">($H12/(1+($I12/($Q$9-$L12))^$J12)+$K12)+MAX($M12*$Q$9+$N12,$O12*$Q$9+$P12)</f>
        <v>0.95551514800808202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SSW Netz GmbH</v>
      </c>
      <c r="D13" s="62" t="s">
        <v>247</v>
      </c>
      <c r="E13" s="343" t="s">
        <v>17</v>
      </c>
      <c r="F13" s="295" t="str">
        <f>VLOOKUP($E13,'BDEW-Standard'!$B$3:$M$158,F$9,0)</f>
        <v>A24</v>
      </c>
      <c r="H13" s="272">
        <f>ROUND(VLOOKUP($E13,'BDEW-Standard'!$B$3:$M$158,H$9,0),7)</f>
        <v>2.5516882000000001</v>
      </c>
      <c r="I13" s="272">
        <f>ROUND(VLOOKUP($E13,'BDEW-Standard'!$B$3:$M$158,I$9,0),7)</f>
        <v>-35.023421900000002</v>
      </c>
      <c r="J13" s="272">
        <f>ROUND(VLOOKUP($E13,'BDEW-Standard'!$B$3:$M$158,J$9,0),7)</f>
        <v>6.1680698999999999</v>
      </c>
      <c r="K13" s="272">
        <f>ROUND(VLOOKUP($E13,'BDEW-Standard'!$B$3:$M$158,K$9,0),7)</f>
        <v>9.1749600000000001E-2</v>
      </c>
      <c r="L13" s="336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7">
        <f t="shared" si="1"/>
        <v>1.0212638513300196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26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SSW Netz GmbH</v>
      </c>
      <c r="D14" s="62" t="s">
        <v>247</v>
      </c>
      <c r="E14" s="34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6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7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SSW Netz GmbH</v>
      </c>
      <c r="D15" s="62" t="s">
        <v>247</v>
      </c>
      <c r="E15" s="343" t="s">
        <v>658</v>
      </c>
      <c r="F15" s="295" t="str">
        <f>VLOOKUP($E15,'BDEW-Standard'!$B$3:$M$158,F$9,0)</f>
        <v>MK4</v>
      </c>
      <c r="H15" s="272">
        <f>ROUND(VLOOKUP($E15,'BDEW-Standard'!$B$3:$M$158,H$9,0),7)</f>
        <v>3.1177248</v>
      </c>
      <c r="I15" s="272">
        <f>ROUND(VLOOKUP($E15,'BDEW-Standard'!$B$3:$M$158,I$9,0),7)</f>
        <v>-35.871506199999999</v>
      </c>
      <c r="J15" s="272">
        <f>ROUND(VLOOKUP($E15,'BDEW-Standard'!$B$3:$M$158,J$9,0),7)</f>
        <v>7.5186828999999999</v>
      </c>
      <c r="K15" s="272">
        <f>ROUND(VLOOKUP($E15,'BDEW-Standard'!$B$3:$M$158,K$9,0),7)</f>
        <v>3.4330100000000002E-2</v>
      </c>
      <c r="L15" s="336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7">
        <f t="shared" si="1"/>
        <v>0.9622064996731321</v>
      </c>
      <c r="R15" s="273">
        <f>ROUND(VLOOKUP(MID($E15,4,3),'Wochentag F(WT)'!$B$7:$J$22,R$9,0),4)</f>
        <v>1.0699000000000001</v>
      </c>
      <c r="S15" s="273">
        <f>ROUND(VLOOKUP(MID($E15,4,3),'Wochentag F(WT)'!$B$7:$J$22,S$9,0),4)</f>
        <v>1.0365</v>
      </c>
      <c r="T15" s="273">
        <f>ROUND(VLOOKUP(MID($E15,4,3),'Wochentag F(WT)'!$B$7:$J$22,T$9,0),4)</f>
        <v>0.99329999999999996</v>
      </c>
      <c r="U15" s="273">
        <f>ROUND(VLOOKUP(MID($E15,4,3),'Wochentag F(WT)'!$B$7:$J$22,U$9,0),4)</f>
        <v>0.99480000000000002</v>
      </c>
      <c r="V15" s="273">
        <f>ROUND(VLOOKUP(MID($E15,4,3),'Wochentag F(WT)'!$B$7:$J$22,V$9,0),4)</f>
        <v>1.0659000000000001</v>
      </c>
      <c r="W15" s="273">
        <f>ROUND(VLOOKUP(MID($E15,4,3),'Wochentag F(WT)'!$B$7:$J$22,W$9,0),4)</f>
        <v>0.93620000000000003</v>
      </c>
      <c r="X15" s="274">
        <f t="shared" si="2"/>
        <v>0.90339999999999954</v>
      </c>
      <c r="Y15" s="291"/>
      <c r="Z15" s="209"/>
    </row>
    <row r="16" spans="2:26" s="142" customFormat="1">
      <c r="B16" s="143">
        <v>5</v>
      </c>
      <c r="C16" s="144" t="str">
        <f t="shared" si="0"/>
        <v>SSW Netz GmbH</v>
      </c>
      <c r="D16" s="62" t="s">
        <v>247</v>
      </c>
      <c r="E16" s="343" t="s">
        <v>659</v>
      </c>
      <c r="F16" s="295" t="str">
        <f>VLOOKUP($E16,'BDEW-Standard'!$B$3:$M$158,F$9,0)</f>
        <v>PD4</v>
      </c>
      <c r="H16" s="272">
        <f>ROUND(VLOOKUP($E16,'BDEW-Standard'!$B$3:$M$158,H$9,0),7)</f>
        <v>3.85</v>
      </c>
      <c r="I16" s="272">
        <f>ROUND(VLOOKUP($E16,'BDEW-Standard'!$B$3:$M$158,I$9,0),7)</f>
        <v>-37</v>
      </c>
      <c r="J16" s="272">
        <f>ROUND(VLOOKUP($E16,'BDEW-Standard'!$B$3:$M$158,J$9,0),7)</f>
        <v>10.2405021</v>
      </c>
      <c r="K16" s="272">
        <f>ROUND(VLOOKUP($E16,'BDEW-Standard'!$B$3:$M$158,K$9,0),7)</f>
        <v>4.6924300000000002E-2</v>
      </c>
      <c r="L16" s="336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7">
        <f t="shared" si="1"/>
        <v>0.75691065279879233</v>
      </c>
      <c r="R16" s="273">
        <f>ROUND(VLOOKUP(MID($E16,4,3),'Wochentag F(WT)'!$B$7:$J$22,R$9,0),4)</f>
        <v>1.0214000000000001</v>
      </c>
      <c r="S16" s="273">
        <f>ROUND(VLOOKUP(MID($E16,4,3),'Wochentag F(WT)'!$B$7:$J$22,S$9,0),4)</f>
        <v>1.0866</v>
      </c>
      <c r="T16" s="273">
        <f>ROUND(VLOOKUP(MID($E16,4,3),'Wochentag F(WT)'!$B$7:$J$22,T$9,0),4)</f>
        <v>1.0720000000000001</v>
      </c>
      <c r="U16" s="273">
        <f>ROUND(VLOOKUP(MID($E16,4,3),'Wochentag F(WT)'!$B$7:$J$22,U$9,0),4)</f>
        <v>1.0557000000000001</v>
      </c>
      <c r="V16" s="273">
        <f>ROUND(VLOOKUP(MID($E16,4,3),'Wochentag F(WT)'!$B$7:$J$22,V$9,0),4)</f>
        <v>1.0117</v>
      </c>
      <c r="W16" s="273">
        <f>ROUND(VLOOKUP(MID($E16,4,3),'Wochentag F(WT)'!$B$7:$J$22,W$9,0),4)</f>
        <v>0.90010000000000001</v>
      </c>
      <c r="X16" s="274">
        <f t="shared" si="2"/>
        <v>0.85249999999999915</v>
      </c>
      <c r="Y16" s="291"/>
      <c r="Z16" s="209"/>
    </row>
    <row r="17" spans="2:26" s="142" customFormat="1">
      <c r="B17" s="143">
        <v>6</v>
      </c>
      <c r="C17" s="144" t="str">
        <f t="shared" si="0"/>
        <v>SSW Netz GmbH</v>
      </c>
      <c r="D17" s="62" t="s">
        <v>247</v>
      </c>
      <c r="E17" s="343" t="s">
        <v>660</v>
      </c>
      <c r="F17" s="295" t="str">
        <f>VLOOKUP($E17,'BDEW-Standard'!$B$3:$M$158,F$9,0)</f>
        <v>HA4</v>
      </c>
      <c r="H17" s="272">
        <f>ROUND(VLOOKUP($E17,'BDEW-Standard'!$B$3:$M$158,H$9,0),7)</f>
        <v>4.0196902000000003</v>
      </c>
      <c r="I17" s="272">
        <f>ROUND(VLOOKUP($E17,'BDEW-Standard'!$B$3:$M$158,I$9,0),7)</f>
        <v>-37.828203700000003</v>
      </c>
      <c r="J17" s="272">
        <f>ROUND(VLOOKUP($E17,'BDEW-Standard'!$B$3:$M$158,J$9,0),7)</f>
        <v>8.1593368999999996</v>
      </c>
      <c r="K17" s="272">
        <f>ROUND(VLOOKUP($E17,'BDEW-Standard'!$B$3:$M$158,K$9,0),7)</f>
        <v>4.72845E-2</v>
      </c>
      <c r="L17" s="336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7">
        <f t="shared" si="1"/>
        <v>0.86486713303260787</v>
      </c>
      <c r="R17" s="273">
        <f>ROUND(VLOOKUP(MID($E17,4,3),'Wochentag F(WT)'!$B$7:$J$22,R$9,0),4)</f>
        <v>1.0358000000000001</v>
      </c>
      <c r="S17" s="273">
        <f>ROUND(VLOOKUP(MID($E17,4,3),'Wochentag F(WT)'!$B$7:$J$22,S$9,0),4)</f>
        <v>1.0232000000000001</v>
      </c>
      <c r="T17" s="273">
        <f>ROUND(VLOOKUP(MID($E17,4,3),'Wochentag F(WT)'!$B$7:$J$22,T$9,0),4)</f>
        <v>1.0251999999999999</v>
      </c>
      <c r="U17" s="273">
        <f>ROUND(VLOOKUP(MID($E17,4,3),'Wochentag F(WT)'!$B$7:$J$22,U$9,0),4)</f>
        <v>1.0295000000000001</v>
      </c>
      <c r="V17" s="273">
        <f>ROUND(VLOOKUP(MID($E17,4,3),'Wochentag F(WT)'!$B$7:$J$22,V$9,0),4)</f>
        <v>1.0253000000000001</v>
      </c>
      <c r="W17" s="273">
        <f>ROUND(VLOOKUP(MID($E17,4,3),'Wochentag F(WT)'!$B$7:$J$22,W$9,0),4)</f>
        <v>0.96750000000000003</v>
      </c>
      <c r="X17" s="274">
        <f t="shared" si="2"/>
        <v>0.89350000000000041</v>
      </c>
      <c r="Y17" s="291"/>
      <c r="Z17" s="209"/>
    </row>
    <row r="18" spans="2:26" s="142" customFormat="1">
      <c r="B18" s="143">
        <v>7</v>
      </c>
      <c r="C18" s="144" t="str">
        <f t="shared" si="0"/>
        <v>SSW Netz GmbH</v>
      </c>
      <c r="D18" s="62" t="s">
        <v>247</v>
      </c>
      <c r="E18" s="343" t="s">
        <v>661</v>
      </c>
      <c r="F18" s="295" t="str">
        <f>VLOOKUP($E18,'BDEW-Standard'!$B$3:$M$158,F$9,0)</f>
        <v>BD4</v>
      </c>
      <c r="H18" s="272">
        <f>ROUND(VLOOKUP($E18,'BDEW-Standard'!$B$3:$M$158,H$9,0),7)</f>
        <v>3.75</v>
      </c>
      <c r="I18" s="272">
        <f>ROUND(VLOOKUP($E18,'BDEW-Standard'!$B$3:$M$158,I$9,0),7)</f>
        <v>-37.5</v>
      </c>
      <c r="J18" s="272">
        <f>ROUND(VLOOKUP($E18,'BDEW-Standard'!$B$3:$M$158,J$9,0),7)</f>
        <v>6.8</v>
      </c>
      <c r="K18" s="272">
        <f>ROUND(VLOOKUP($E18,'BDEW-Standard'!$B$3:$M$158,K$9,0),7)</f>
        <v>6.0911300000000002E-2</v>
      </c>
      <c r="L18" s="336">
        <f>ROUND(VLOOKUP($E18,'BDEW-Standard'!$B$3:$M$158,L$9,0),1)</f>
        <v>40</v>
      </c>
      <c r="M18" s="272">
        <f>ROUND(VLOOKUP($E18,'BDEW-Standard'!$B$3:$M$158,M$9,0),7)</f>
        <v>0</v>
      </c>
      <c r="N18" s="272">
        <f>ROUND(VLOOKUP($E18,'BDEW-Standard'!$B$3:$M$158,N$9,0),7)</f>
        <v>0</v>
      </c>
      <c r="O18" s="272">
        <f>ROUND(VLOOKUP($E18,'BDEW-Standard'!$B$3:$M$158,O$9,0),7)</f>
        <v>0</v>
      </c>
      <c r="P18" s="272">
        <f>ROUND(VLOOKUP($E18,'BDEW-Standard'!$B$3:$M$158,P$9,0),7)</f>
        <v>0</v>
      </c>
      <c r="Q18" s="337">
        <f t="shared" si="1"/>
        <v>1.0126136468627658</v>
      </c>
      <c r="R18" s="273">
        <f>ROUND(VLOOKUP(MID($E18,4,3),'Wochentag F(WT)'!$B$7:$J$22,R$9,0),4)</f>
        <v>1.1052</v>
      </c>
      <c r="S18" s="273">
        <f>ROUND(VLOOKUP(MID($E18,4,3),'Wochentag F(WT)'!$B$7:$J$22,S$9,0),4)</f>
        <v>1.0857000000000001</v>
      </c>
      <c r="T18" s="273">
        <f>ROUND(VLOOKUP(MID($E18,4,3),'Wochentag F(WT)'!$B$7:$J$22,T$9,0),4)</f>
        <v>1.0378000000000001</v>
      </c>
      <c r="U18" s="273">
        <f>ROUND(VLOOKUP(MID($E18,4,3),'Wochentag F(WT)'!$B$7:$J$22,U$9,0),4)</f>
        <v>1.0622</v>
      </c>
      <c r="V18" s="273">
        <f>ROUND(VLOOKUP(MID($E18,4,3),'Wochentag F(WT)'!$B$7:$J$22,V$9,0),4)</f>
        <v>1.0266</v>
      </c>
      <c r="W18" s="273">
        <f>ROUND(VLOOKUP(MID($E18,4,3),'Wochentag F(WT)'!$B$7:$J$22,W$9,0),4)</f>
        <v>0.76290000000000002</v>
      </c>
      <c r="X18" s="274">
        <f t="shared" si="2"/>
        <v>0.91959999999999997</v>
      </c>
      <c r="Y18" s="291"/>
      <c r="Z18" s="209"/>
    </row>
    <row r="19" spans="2:26" s="142" customFormat="1">
      <c r="B19" s="143">
        <v>8</v>
      </c>
      <c r="C19" s="144" t="str">
        <f t="shared" si="0"/>
        <v>SSW Netz GmbH</v>
      </c>
      <c r="D19" s="62" t="s">
        <v>247</v>
      </c>
      <c r="E19" s="343" t="s">
        <v>662</v>
      </c>
      <c r="F19" s="295" t="str">
        <f>VLOOKUP($E19,'BDEW-Standard'!$B$3:$M$158,F$9,0)</f>
        <v>KO4</v>
      </c>
      <c r="H19" s="272">
        <f>ROUND(VLOOKUP($E19,'BDEW-Standard'!$B$3:$M$158,H$9,0),7)</f>
        <v>3.4428942999999999</v>
      </c>
      <c r="I19" s="272">
        <f>ROUND(VLOOKUP($E19,'BDEW-Standard'!$B$3:$M$158,I$9,0),7)</f>
        <v>-36.659050399999998</v>
      </c>
      <c r="J19" s="272">
        <f>ROUND(VLOOKUP($E19,'BDEW-Standard'!$B$3:$M$158,J$9,0),7)</f>
        <v>7.6083226000000002</v>
      </c>
      <c r="K19" s="272">
        <f>ROUND(VLOOKUP($E19,'BDEW-Standard'!$B$3:$M$158,K$9,0),7)</f>
        <v>7.4685000000000001E-2</v>
      </c>
      <c r="L19" s="336">
        <f>ROUND(VLOOKUP($E19,'BDEW-Standard'!$B$3:$M$158,L$9,0),1)</f>
        <v>40</v>
      </c>
      <c r="M19" s="272">
        <f>ROUND(VLOOKUP($E19,'BDEW-Standard'!$B$3:$M$158,M$9,0),7)</f>
        <v>0</v>
      </c>
      <c r="N19" s="272">
        <f>ROUND(VLOOKUP($E19,'BDEW-Standard'!$B$3:$M$158,N$9,0),7)</f>
        <v>0</v>
      </c>
      <c r="O19" s="272">
        <f>ROUND(VLOOKUP($E19,'BDEW-Standard'!$B$3:$M$158,O$9,0),7)</f>
        <v>0</v>
      </c>
      <c r="P19" s="272">
        <f>ROUND(VLOOKUP($E19,'BDEW-Standard'!$B$3:$M$158,P$9,0),7)</f>
        <v>0</v>
      </c>
      <c r="Q19" s="337">
        <f t="shared" si="1"/>
        <v>0.97768382110526542</v>
      </c>
      <c r="R19" s="273">
        <f>ROUND(VLOOKUP(MID($E19,4,3),'Wochentag F(WT)'!$B$7:$J$22,R$9,0),4)</f>
        <v>1.0354000000000001</v>
      </c>
      <c r="S19" s="273">
        <f>ROUND(VLOOKUP(MID($E19,4,3),'Wochentag F(WT)'!$B$7:$J$22,S$9,0),4)</f>
        <v>1.0523</v>
      </c>
      <c r="T19" s="273">
        <f>ROUND(VLOOKUP(MID($E19,4,3),'Wochentag F(WT)'!$B$7:$J$22,T$9,0),4)</f>
        <v>1.0448999999999999</v>
      </c>
      <c r="U19" s="273">
        <f>ROUND(VLOOKUP(MID($E19,4,3),'Wochentag F(WT)'!$B$7:$J$22,U$9,0),4)</f>
        <v>1.0494000000000001</v>
      </c>
      <c r="V19" s="273">
        <f>ROUND(VLOOKUP(MID($E19,4,3),'Wochentag F(WT)'!$B$7:$J$22,V$9,0),4)</f>
        <v>0.98850000000000005</v>
      </c>
      <c r="W19" s="273">
        <f>ROUND(VLOOKUP(MID($E19,4,3),'Wochentag F(WT)'!$B$7:$J$22,W$9,0),4)</f>
        <v>0.88600000000000001</v>
      </c>
      <c r="X19" s="274">
        <f t="shared" si="2"/>
        <v>0.94349999999999934</v>
      </c>
      <c r="Y19" s="291"/>
      <c r="Z19" s="209"/>
    </row>
    <row r="20" spans="2:26" s="142" customFormat="1">
      <c r="B20" s="143">
        <v>9</v>
      </c>
      <c r="C20" s="144" t="str">
        <f t="shared" si="0"/>
        <v>SSW Netz GmbH</v>
      </c>
      <c r="D20" s="62" t="s">
        <v>247</v>
      </c>
      <c r="E20" s="343" t="s">
        <v>663</v>
      </c>
      <c r="F20" s="295" t="str">
        <f>VLOOKUP($E20,'BDEW-Standard'!$B$3:$M$158,F$9,0)</f>
        <v>BH4</v>
      </c>
      <c r="H20" s="272">
        <f>ROUND(VLOOKUP($E20,'BDEW-Standard'!$B$3:$M$158,H$9,0),7)</f>
        <v>2.4595180999999999</v>
      </c>
      <c r="I20" s="272">
        <f>ROUND(VLOOKUP($E20,'BDEW-Standard'!$B$3:$M$158,I$9,0),7)</f>
        <v>-35.253212400000002</v>
      </c>
      <c r="J20" s="272">
        <f>ROUND(VLOOKUP($E20,'BDEW-Standard'!$B$3:$M$158,J$9,0),7)</f>
        <v>6.0587001000000003</v>
      </c>
      <c r="K20" s="272">
        <f>ROUND(VLOOKUP($E20,'BDEW-Standard'!$B$3:$M$158,K$9,0),7)</f>
        <v>0.16473699999999999</v>
      </c>
      <c r="L20" s="336">
        <f>ROUND(VLOOKUP($E20,'BDEW-Standard'!$B$3:$M$158,L$9,0),1)</f>
        <v>40</v>
      </c>
      <c r="M20" s="272">
        <f>ROUND(VLOOKUP($E20,'BDEW-Standard'!$B$3:$M$158,M$9,0),7)</f>
        <v>0</v>
      </c>
      <c r="N20" s="272">
        <f>ROUND(VLOOKUP($E20,'BDEW-Standard'!$B$3:$M$158,N$9,0),7)</f>
        <v>0</v>
      </c>
      <c r="O20" s="272">
        <f>ROUND(VLOOKUP($E20,'BDEW-Standard'!$B$3:$M$158,O$9,0),7)</f>
        <v>0</v>
      </c>
      <c r="P20" s="272">
        <f>ROUND(VLOOKUP($E20,'BDEW-Standard'!$B$3:$M$158,P$9,0),7)</f>
        <v>0</v>
      </c>
      <c r="Q20" s="337">
        <f t="shared" si="1"/>
        <v>1.043802057143173</v>
      </c>
      <c r="R20" s="273">
        <f>ROUND(VLOOKUP(MID($E20,4,3),'Wochentag F(WT)'!$B$7:$J$22,R$9,0),4)</f>
        <v>0.97670000000000001</v>
      </c>
      <c r="S20" s="273">
        <f>ROUND(VLOOKUP(MID($E20,4,3),'Wochentag F(WT)'!$B$7:$J$22,S$9,0),4)</f>
        <v>1.0388999999999999</v>
      </c>
      <c r="T20" s="273">
        <f>ROUND(VLOOKUP(MID($E20,4,3),'Wochentag F(WT)'!$B$7:$J$22,T$9,0),4)</f>
        <v>1.0027999999999999</v>
      </c>
      <c r="U20" s="273">
        <f>ROUND(VLOOKUP(MID($E20,4,3),'Wochentag F(WT)'!$B$7:$J$22,U$9,0),4)</f>
        <v>1.0162</v>
      </c>
      <c r="V20" s="273">
        <f>ROUND(VLOOKUP(MID($E20,4,3),'Wochentag F(WT)'!$B$7:$J$22,V$9,0),4)</f>
        <v>1.0024</v>
      </c>
      <c r="W20" s="273">
        <f>ROUND(VLOOKUP(MID($E20,4,3),'Wochentag F(WT)'!$B$7:$J$22,W$9,0),4)</f>
        <v>1.0043</v>
      </c>
      <c r="X20" s="274">
        <f t="shared" si="2"/>
        <v>0.95870000000000122</v>
      </c>
      <c r="Y20" s="291"/>
      <c r="Z20" s="209"/>
    </row>
    <row r="21" spans="2:26" s="142" customFormat="1">
      <c r="B21" s="143">
        <v>10</v>
      </c>
      <c r="C21" s="144" t="str">
        <f t="shared" si="0"/>
        <v>SSW Netz GmbH</v>
      </c>
      <c r="D21" s="62" t="s">
        <v>247</v>
      </c>
      <c r="E21" s="343" t="s">
        <v>664</v>
      </c>
      <c r="F21" s="295" t="str">
        <f>VLOOKUP($E21,'BDEW-Standard'!$B$3:$M$158,F$9,0)</f>
        <v>GA4</v>
      </c>
      <c r="H21" s="272">
        <f>ROUND(VLOOKUP($E21,'BDEW-Standard'!$B$3:$M$158,H$9,0),7)</f>
        <v>2.8195655999999998</v>
      </c>
      <c r="I21" s="272">
        <f>ROUND(VLOOKUP($E21,'BDEW-Standard'!$B$3:$M$158,I$9,0),7)</f>
        <v>-36</v>
      </c>
      <c r="J21" s="272">
        <f>ROUND(VLOOKUP($E21,'BDEW-Standard'!$B$3:$M$158,J$9,0),7)</f>
        <v>7.7368518000000002</v>
      </c>
      <c r="K21" s="272">
        <f>ROUND(VLOOKUP($E21,'BDEW-Standard'!$B$3:$M$158,K$9,0),7)</f>
        <v>0.157281</v>
      </c>
      <c r="L21" s="336">
        <f>ROUND(VLOOKUP($E21,'BDEW-Standard'!$B$3:$M$158,L$9,0),1)</f>
        <v>40</v>
      </c>
      <c r="M21" s="272">
        <f>ROUND(VLOOKUP($E21,'BDEW-Standard'!$B$3:$M$158,M$9,0),7)</f>
        <v>0</v>
      </c>
      <c r="N21" s="272">
        <f>ROUND(VLOOKUP($E21,'BDEW-Standard'!$B$3:$M$158,N$9,0),7)</f>
        <v>0</v>
      </c>
      <c r="O21" s="272">
        <f>ROUND(VLOOKUP($E21,'BDEW-Standard'!$B$3:$M$158,O$9,0),7)</f>
        <v>0</v>
      </c>
      <c r="P21" s="272">
        <f>ROUND(VLOOKUP($E21,'BDEW-Standard'!$B$3:$M$158,P$9,0),7)</f>
        <v>0</v>
      </c>
      <c r="Q21" s="337">
        <f t="shared" si="1"/>
        <v>0.96576337685759206</v>
      </c>
      <c r="R21" s="273">
        <f>ROUND(VLOOKUP(MID($E21,4,3),'Wochentag F(WT)'!$B$7:$J$22,R$9,0),4)</f>
        <v>0.93220000000000003</v>
      </c>
      <c r="S21" s="273">
        <f>ROUND(VLOOKUP(MID($E21,4,3),'Wochentag F(WT)'!$B$7:$J$22,S$9,0),4)</f>
        <v>0.98939999999999995</v>
      </c>
      <c r="T21" s="273">
        <f>ROUND(VLOOKUP(MID($E21,4,3),'Wochentag F(WT)'!$B$7:$J$22,T$9,0),4)</f>
        <v>1.0033000000000001</v>
      </c>
      <c r="U21" s="273">
        <f>ROUND(VLOOKUP(MID($E21,4,3),'Wochentag F(WT)'!$B$7:$J$22,U$9,0),4)</f>
        <v>1.0108999999999999</v>
      </c>
      <c r="V21" s="273">
        <f>ROUND(VLOOKUP(MID($E21,4,3),'Wochentag F(WT)'!$B$7:$J$22,V$9,0),4)</f>
        <v>1.018</v>
      </c>
      <c r="W21" s="273">
        <f>ROUND(VLOOKUP(MID($E21,4,3),'Wochentag F(WT)'!$B$7:$J$22,W$9,0),4)</f>
        <v>1.0356000000000001</v>
      </c>
      <c r="X21" s="274">
        <f t="shared" si="2"/>
        <v>1.0106000000000002</v>
      </c>
      <c r="Y21" s="291"/>
      <c r="Z21" s="209"/>
    </row>
    <row r="22" spans="2:26" s="142" customFormat="1">
      <c r="B22" s="143">
        <v>11</v>
      </c>
      <c r="C22" s="144" t="str">
        <f t="shared" si="0"/>
        <v>SSW Netz GmbH</v>
      </c>
      <c r="D22" s="62" t="s">
        <v>247</v>
      </c>
      <c r="E22" s="343" t="s">
        <v>665</v>
      </c>
      <c r="F22" s="295" t="str">
        <f>VLOOKUP($E22,'BDEW-Standard'!$B$3:$M$158,F$9,0)</f>
        <v>BA4</v>
      </c>
      <c r="H22" s="272">
        <f>ROUND(VLOOKUP($E22,'BDEW-Standard'!$B$3:$M$158,H$9,0),7)</f>
        <v>0.93158890000000005</v>
      </c>
      <c r="I22" s="272">
        <f>ROUND(VLOOKUP($E22,'BDEW-Standard'!$B$3:$M$158,I$9,0),7)</f>
        <v>-33.35</v>
      </c>
      <c r="J22" s="272">
        <f>ROUND(VLOOKUP($E22,'BDEW-Standard'!$B$3:$M$158,J$9,0),7)</f>
        <v>5.7212303000000002</v>
      </c>
      <c r="K22" s="272">
        <f>ROUND(VLOOKUP($E22,'BDEW-Standard'!$B$3:$M$158,K$9,0),7)</f>
        <v>0.66564939999999995</v>
      </c>
      <c r="L22" s="336">
        <f>ROUND(VLOOKUP($E22,'BDEW-Standard'!$B$3:$M$158,L$9,0),1)</f>
        <v>40</v>
      </c>
      <c r="M22" s="272">
        <f>ROUND(VLOOKUP($E22,'BDEW-Standard'!$B$3:$M$158,M$9,0),7)</f>
        <v>0</v>
      </c>
      <c r="N22" s="272">
        <f>ROUND(VLOOKUP($E22,'BDEW-Standard'!$B$3:$M$158,N$9,0),7)</f>
        <v>0</v>
      </c>
      <c r="O22" s="272">
        <f>ROUND(VLOOKUP($E22,'BDEW-Standard'!$B$3:$M$158,O$9,0),7)</f>
        <v>0</v>
      </c>
      <c r="P22" s="272">
        <f>ROUND(VLOOKUP($E22,'BDEW-Standard'!$B$3:$M$158,P$9,0),7)</f>
        <v>0</v>
      </c>
      <c r="Q22" s="337">
        <f t="shared" si="1"/>
        <v>1.0766391850538448</v>
      </c>
      <c r="R22" s="273">
        <f>ROUND(VLOOKUP(MID($E22,4,3),'Wochentag F(WT)'!$B$7:$J$22,R$9,0),4)</f>
        <v>1.0848</v>
      </c>
      <c r="S22" s="273">
        <f>ROUND(VLOOKUP(MID($E22,4,3),'Wochentag F(WT)'!$B$7:$J$22,S$9,0),4)</f>
        <v>1.1211</v>
      </c>
      <c r="T22" s="273">
        <f>ROUND(VLOOKUP(MID($E22,4,3),'Wochentag F(WT)'!$B$7:$J$22,T$9,0),4)</f>
        <v>1.0769</v>
      </c>
      <c r="U22" s="273">
        <f>ROUND(VLOOKUP(MID($E22,4,3),'Wochentag F(WT)'!$B$7:$J$22,U$9,0),4)</f>
        <v>1.1353</v>
      </c>
      <c r="V22" s="273">
        <f>ROUND(VLOOKUP(MID($E22,4,3),'Wochentag F(WT)'!$B$7:$J$22,V$9,0),4)</f>
        <v>1.1402000000000001</v>
      </c>
      <c r="W22" s="273">
        <f>ROUND(VLOOKUP(MID($E22,4,3),'Wochentag F(WT)'!$B$7:$J$22,W$9,0),4)</f>
        <v>0.48520000000000002</v>
      </c>
      <c r="X22" s="274">
        <f t="shared" si="2"/>
        <v>0.95650000000000013</v>
      </c>
      <c r="Y22" s="291"/>
      <c r="Z22" s="209"/>
    </row>
    <row r="23" spans="2:26" s="142" customFormat="1">
      <c r="B23" s="143">
        <v>12</v>
      </c>
      <c r="C23" s="144" t="str">
        <f t="shared" si="0"/>
        <v>SSW Netz GmbH</v>
      </c>
      <c r="D23" s="62" t="s">
        <v>247</v>
      </c>
      <c r="E23" s="343" t="s">
        <v>666</v>
      </c>
      <c r="F23" s="295" t="str">
        <f>VLOOKUP($E23,'BDEW-Standard'!$B$3:$M$158,F$9,0)</f>
        <v>WA4</v>
      </c>
      <c r="H23" s="272">
        <f>ROUND(VLOOKUP($E23,'BDEW-Standard'!$B$3:$M$158,H$9,0),7)</f>
        <v>1.0535874999999999</v>
      </c>
      <c r="I23" s="272">
        <f>ROUND(VLOOKUP($E23,'BDEW-Standard'!$B$3:$M$158,I$9,0),7)</f>
        <v>-35.299999999999997</v>
      </c>
      <c r="J23" s="272">
        <f>ROUND(VLOOKUP($E23,'BDEW-Standard'!$B$3:$M$158,J$9,0),7)</f>
        <v>4.8662747</v>
      </c>
      <c r="K23" s="272">
        <f>ROUND(VLOOKUP($E23,'BDEW-Standard'!$B$3:$M$158,K$9,0),7)</f>
        <v>0.68110420000000005</v>
      </c>
      <c r="L23" s="336">
        <f>ROUND(VLOOKUP($E23,'BDEW-Standard'!$B$3:$M$158,L$9,0),1)</f>
        <v>40</v>
      </c>
      <c r="M23" s="272">
        <f>ROUND(VLOOKUP($E23,'BDEW-Standard'!$B$3:$M$158,M$9,0),7)</f>
        <v>0</v>
      </c>
      <c r="N23" s="272">
        <f>ROUND(VLOOKUP($E23,'BDEW-Standard'!$B$3:$M$158,N$9,0),7)</f>
        <v>0</v>
      </c>
      <c r="O23" s="272">
        <f>ROUND(VLOOKUP($E23,'BDEW-Standard'!$B$3:$M$158,O$9,0),7)</f>
        <v>0</v>
      </c>
      <c r="P23" s="272">
        <f>ROUND(VLOOKUP($E23,'BDEW-Standard'!$B$3:$M$158,P$9,0),7)</f>
        <v>0</v>
      </c>
      <c r="Q23" s="337">
        <f t="shared" si="1"/>
        <v>1.0844348950990992</v>
      </c>
      <c r="R23" s="273">
        <f>ROUND(VLOOKUP(MID($E23,4,3),'Wochentag F(WT)'!$B$7:$J$22,R$9,0),4)</f>
        <v>1.2457</v>
      </c>
      <c r="S23" s="273">
        <f>ROUND(VLOOKUP(MID($E23,4,3),'Wochentag F(WT)'!$B$7:$J$22,S$9,0),4)</f>
        <v>1.2615000000000001</v>
      </c>
      <c r="T23" s="273">
        <f>ROUND(VLOOKUP(MID($E23,4,3),'Wochentag F(WT)'!$B$7:$J$22,T$9,0),4)</f>
        <v>1.2706999999999999</v>
      </c>
      <c r="U23" s="273">
        <f>ROUND(VLOOKUP(MID($E23,4,3),'Wochentag F(WT)'!$B$7:$J$22,U$9,0),4)</f>
        <v>1.2430000000000001</v>
      </c>
      <c r="V23" s="273">
        <f>ROUND(VLOOKUP(MID($E23,4,3),'Wochentag F(WT)'!$B$7:$J$22,V$9,0),4)</f>
        <v>1.1275999999999999</v>
      </c>
      <c r="W23" s="273">
        <f>ROUND(VLOOKUP(MID($E23,4,3),'Wochentag F(WT)'!$B$7:$J$22,W$9,0),4)</f>
        <v>0.38769999999999999</v>
      </c>
      <c r="X23" s="274">
        <f t="shared" si="2"/>
        <v>0.46379999999999999</v>
      </c>
      <c r="Y23" s="291"/>
      <c r="Z23" s="209"/>
    </row>
    <row r="24" spans="2:26" s="142" customFormat="1">
      <c r="B24" s="143">
        <v>13</v>
      </c>
      <c r="C24" s="144" t="str">
        <f t="shared" si="0"/>
        <v>SSW Netz GmbH</v>
      </c>
      <c r="D24" s="62" t="s">
        <v>247</v>
      </c>
      <c r="E24" s="343" t="s">
        <v>667</v>
      </c>
      <c r="F24" s="295" t="str">
        <f>VLOOKUP($E24,'BDEW-Standard'!$B$3:$M$158,F$9,0)</f>
        <v>GB4</v>
      </c>
      <c r="H24" s="272">
        <f>ROUND(VLOOKUP($E24,'BDEW-Standard'!$B$3:$M$158,H$9,0),7)</f>
        <v>3.6017736</v>
      </c>
      <c r="I24" s="272">
        <f>ROUND(VLOOKUP($E24,'BDEW-Standard'!$B$3:$M$158,I$9,0),7)</f>
        <v>-37.882536799999997</v>
      </c>
      <c r="J24" s="272">
        <f>ROUND(VLOOKUP($E24,'BDEW-Standard'!$B$3:$M$158,J$9,0),7)</f>
        <v>6.9836070000000001</v>
      </c>
      <c r="K24" s="272">
        <f>ROUND(VLOOKUP($E24,'BDEW-Standard'!$B$3:$M$158,K$9,0),7)</f>
        <v>5.4826199999999999E-2</v>
      </c>
      <c r="L24" s="336">
        <f>ROUND(VLOOKUP($E24,'BDEW-Standard'!$B$3:$M$158,L$9,0),1)</f>
        <v>40</v>
      </c>
      <c r="M24" s="272">
        <f>ROUND(VLOOKUP($E24,'BDEW-Standard'!$B$3:$M$158,M$9,0),7)</f>
        <v>0</v>
      </c>
      <c r="N24" s="272">
        <f>ROUND(VLOOKUP($E24,'BDEW-Standard'!$B$3:$M$158,N$9,0),7)</f>
        <v>0</v>
      </c>
      <c r="O24" s="272">
        <f>ROUND(VLOOKUP($E24,'BDEW-Standard'!$B$3:$M$158,O$9,0),7)</f>
        <v>0</v>
      </c>
      <c r="P24" s="272">
        <f>ROUND(VLOOKUP($E24,'BDEW-Standard'!$B$3:$M$158,P$9,0),7)</f>
        <v>0</v>
      </c>
      <c r="Q24" s="337">
        <f t="shared" si="1"/>
        <v>0.90239375975311864</v>
      </c>
      <c r="R24" s="273">
        <f>ROUND(VLOOKUP(MID($E24,4,3),'Wochentag F(WT)'!$B$7:$J$22,R$9,0),4)</f>
        <v>0.98970000000000002</v>
      </c>
      <c r="S24" s="273">
        <f>ROUND(VLOOKUP(MID($E24,4,3),'Wochentag F(WT)'!$B$7:$J$22,S$9,0),4)</f>
        <v>0.9627</v>
      </c>
      <c r="T24" s="273">
        <f>ROUND(VLOOKUP(MID($E24,4,3),'Wochentag F(WT)'!$B$7:$J$22,T$9,0),4)</f>
        <v>1.0507</v>
      </c>
      <c r="U24" s="273">
        <f>ROUND(VLOOKUP(MID($E24,4,3),'Wochentag F(WT)'!$B$7:$J$22,U$9,0),4)</f>
        <v>1.0551999999999999</v>
      </c>
      <c r="V24" s="273">
        <f>ROUND(VLOOKUP(MID($E24,4,3),'Wochentag F(WT)'!$B$7:$J$22,V$9,0),4)</f>
        <v>1.0297000000000001</v>
      </c>
      <c r="W24" s="273">
        <f>ROUND(VLOOKUP(MID($E24,4,3),'Wochentag F(WT)'!$B$7:$J$22,W$9,0),4)</f>
        <v>0.97670000000000001</v>
      </c>
      <c r="X24" s="274">
        <f t="shared" si="2"/>
        <v>0.9352999999999998</v>
      </c>
      <c r="Y24" s="291"/>
      <c r="Z24" s="209"/>
    </row>
    <row r="25" spans="2:26" s="142" customFormat="1">
      <c r="B25" s="143">
        <v>14</v>
      </c>
      <c r="C25" s="144" t="str">
        <f t="shared" si="0"/>
        <v>SSW Netz GmbH</v>
      </c>
      <c r="D25" s="62" t="s">
        <v>247</v>
      </c>
      <c r="E25" s="343" t="s">
        <v>668</v>
      </c>
      <c r="F25" s="295" t="str">
        <f>VLOOKUP($E25,'BDEW-Standard'!$B$3:$M$158,F$9,0)</f>
        <v>MF4</v>
      </c>
      <c r="H25" s="272">
        <f>ROUND(VLOOKUP($E25,'BDEW-Standard'!$B$3:$M$158,H$9,0),7)</f>
        <v>2.5187775000000001</v>
      </c>
      <c r="I25" s="272">
        <f>ROUND(VLOOKUP($E25,'BDEW-Standard'!$B$3:$M$158,I$9,0),7)</f>
        <v>-35.033375399999997</v>
      </c>
      <c r="J25" s="272">
        <f>ROUND(VLOOKUP($E25,'BDEW-Standard'!$B$3:$M$158,J$9,0),7)</f>
        <v>6.2240634000000004</v>
      </c>
      <c r="K25" s="272">
        <f>ROUND(VLOOKUP($E25,'BDEW-Standard'!$B$3:$M$158,K$9,0),7)</f>
        <v>0.10107820000000001</v>
      </c>
      <c r="L25" s="336">
        <f>ROUND(VLOOKUP($E25,'BDEW-Standard'!$B$3:$M$158,L$9,0),1)</f>
        <v>40</v>
      </c>
      <c r="M25" s="272">
        <f>ROUND(VLOOKUP($E25,'BDEW-Standard'!$B$3:$M$158,M$9,0),7)</f>
        <v>0</v>
      </c>
      <c r="N25" s="272">
        <f>ROUND(VLOOKUP($E25,'BDEW-Standard'!$B$3:$M$158,N$9,0),7)</f>
        <v>0</v>
      </c>
      <c r="O25" s="272">
        <f>ROUND(VLOOKUP($E25,'BDEW-Standard'!$B$3:$M$158,O$9,0),7)</f>
        <v>0</v>
      </c>
      <c r="P25" s="272">
        <f>ROUND(VLOOKUP($E25,'BDEW-Standard'!$B$3:$M$158,P$9,0),7)</f>
        <v>0</v>
      </c>
      <c r="Q25" s="337">
        <f t="shared" si="1"/>
        <v>1.0146273685996503</v>
      </c>
      <c r="R25" s="273">
        <f>ROUND(VLOOKUP(MID($E25,4,3),'Wochentag F(WT)'!$B$7:$J$22,R$9,0),4)</f>
        <v>1.0354000000000001</v>
      </c>
      <c r="S25" s="273">
        <f>ROUND(VLOOKUP(MID($E25,4,3),'Wochentag F(WT)'!$B$7:$J$22,S$9,0),4)</f>
        <v>1.0523</v>
      </c>
      <c r="T25" s="273">
        <f>ROUND(VLOOKUP(MID($E25,4,3),'Wochentag F(WT)'!$B$7:$J$22,T$9,0),4)</f>
        <v>1.0448999999999999</v>
      </c>
      <c r="U25" s="273">
        <f>ROUND(VLOOKUP(MID($E25,4,3),'Wochentag F(WT)'!$B$7:$J$22,U$9,0),4)</f>
        <v>1.0494000000000001</v>
      </c>
      <c r="V25" s="273">
        <f>ROUND(VLOOKUP(MID($E25,4,3),'Wochentag F(WT)'!$B$7:$J$22,V$9,0),4)</f>
        <v>0.98850000000000005</v>
      </c>
      <c r="W25" s="273">
        <f>ROUND(VLOOKUP(MID($E25,4,3),'Wochentag F(WT)'!$B$7:$J$22,W$9,0),4)</f>
        <v>0.88600000000000001</v>
      </c>
      <c r="X25" s="274">
        <f t="shared" si="2"/>
        <v>0.94349999999999934</v>
      </c>
      <c r="Y25" s="291"/>
      <c r="Z25" s="209"/>
    </row>
    <row r="26" spans="2:26" s="142" customFormat="1">
      <c r="B26" s="143">
        <v>15</v>
      </c>
      <c r="C26" s="144" t="str">
        <f t="shared" si="0"/>
        <v>SSW Netz GmbH</v>
      </c>
      <c r="D26" s="62" t="s">
        <v>247</v>
      </c>
      <c r="E26" s="343" t="s">
        <v>669</v>
      </c>
      <c r="F26" s="295" t="str">
        <f>VLOOKUP($E26,'BDEW-Standard'!$B$3:$M$158,F$9,0)</f>
        <v>HD4</v>
      </c>
      <c r="H26" s="272">
        <f>ROUND(VLOOKUP($E26,'BDEW-Standard'!$B$3:$M$158,H$9,0),7)</f>
        <v>3.0084346000000002</v>
      </c>
      <c r="I26" s="272">
        <f>ROUND(VLOOKUP($E26,'BDEW-Standard'!$B$3:$M$158,I$9,0),7)</f>
        <v>-36.607845300000001</v>
      </c>
      <c r="J26" s="272">
        <f>ROUND(VLOOKUP($E26,'BDEW-Standard'!$B$3:$M$158,J$9,0),7)</f>
        <v>7.3211870000000001</v>
      </c>
      <c r="K26" s="272">
        <f>ROUND(VLOOKUP($E26,'BDEW-Standard'!$B$3:$M$158,K$9,0),7)</f>
        <v>0.15496599999999999</v>
      </c>
      <c r="L26" s="336">
        <f>ROUND(VLOOKUP($E26,'BDEW-Standard'!$B$3:$M$158,L$9,0),1)</f>
        <v>40</v>
      </c>
      <c r="M26" s="272">
        <f>ROUND(VLOOKUP($E26,'BDEW-Standard'!$B$3:$M$158,M$9,0),7)</f>
        <v>0</v>
      </c>
      <c r="N26" s="272">
        <f>ROUND(VLOOKUP($E26,'BDEW-Standard'!$B$3:$M$158,N$9,0),7)</f>
        <v>0</v>
      </c>
      <c r="O26" s="272">
        <f>ROUND(VLOOKUP($E26,'BDEW-Standard'!$B$3:$M$158,O$9,0),7)</f>
        <v>0</v>
      </c>
      <c r="P26" s="272">
        <f>ROUND(VLOOKUP($E26,'BDEW-Standard'!$B$3:$M$158,P$9,0),7)</f>
        <v>0</v>
      </c>
      <c r="Q26" s="337">
        <f t="shared" si="1"/>
        <v>0.97302438504000599</v>
      </c>
      <c r="R26" s="273">
        <f>ROUND(VLOOKUP(MID($E26,4,3),'Wochentag F(WT)'!$B$7:$J$22,R$9,0),4)</f>
        <v>1.03</v>
      </c>
      <c r="S26" s="273">
        <f>ROUND(VLOOKUP(MID($E26,4,3),'Wochentag F(WT)'!$B$7:$J$22,S$9,0),4)</f>
        <v>1.03</v>
      </c>
      <c r="T26" s="273">
        <f>ROUND(VLOOKUP(MID($E26,4,3),'Wochentag F(WT)'!$B$7:$J$22,T$9,0),4)</f>
        <v>1.02</v>
      </c>
      <c r="U26" s="273">
        <f>ROUND(VLOOKUP(MID($E26,4,3),'Wochentag F(WT)'!$B$7:$J$22,U$9,0),4)</f>
        <v>1.03</v>
      </c>
      <c r="V26" s="273">
        <f>ROUND(VLOOKUP(MID($E26,4,3),'Wochentag F(WT)'!$B$7:$J$22,V$9,0),4)</f>
        <v>1.01</v>
      </c>
      <c r="W26" s="273">
        <f>ROUND(VLOOKUP(MID($E26,4,3),'Wochentag F(WT)'!$B$7:$J$22,W$9,0),4)</f>
        <v>0.93</v>
      </c>
      <c r="X26" s="274">
        <f t="shared" si="2"/>
        <v>0.95000000000000018</v>
      </c>
      <c r="Y26" s="291"/>
      <c r="Z26" s="209"/>
    </row>
    <row r="27" spans="2:26" s="142" customFormat="1">
      <c r="B27" s="143">
        <v>16</v>
      </c>
      <c r="C27" s="144" t="str">
        <f t="shared" si="0"/>
        <v>SSW Netz GmbH</v>
      </c>
      <c r="D27" s="62"/>
      <c r="E27" s="164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SSW Netz GmbH</v>
      </c>
      <c r="D28" s="62"/>
      <c r="E28" s="164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SSW Netz GmbH</v>
      </c>
      <c r="D29" s="62"/>
      <c r="E29" s="164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SSW Netz GmbH</v>
      </c>
      <c r="D30" s="62"/>
      <c r="E30" s="164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SSW Netz GmbH</v>
      </c>
      <c r="D31" s="62"/>
      <c r="E31" s="164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SSW Netz GmbH</v>
      </c>
      <c r="D32" s="62"/>
      <c r="E32" s="164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SSW Netz GmbH</v>
      </c>
      <c r="D33" s="62"/>
      <c r="E33" s="164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SSW Netz GmbH</v>
      </c>
      <c r="D34" s="62"/>
      <c r="E34" s="164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SSW Netz GmbH</v>
      </c>
      <c r="D35" s="62"/>
      <c r="E35" s="164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SSW Netz GmbH</v>
      </c>
      <c r="D36" s="62"/>
      <c r="E36" s="164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SSW Netz GmbH</v>
      </c>
      <c r="D37" s="62"/>
      <c r="E37" s="164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SSW Netz GmbH</v>
      </c>
      <c r="D38" s="62"/>
      <c r="E38" s="164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SSW Netz GmbH</v>
      </c>
      <c r="D39" s="62"/>
      <c r="E39" s="164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SSW Netz GmbH</v>
      </c>
      <c r="D40" s="62"/>
      <c r="E40" s="164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SSW Netz GmbH</v>
      </c>
      <c r="D41" s="62"/>
      <c r="E41" s="164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O18" sqref="O1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SSW Netz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SSW Netz GmbH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9870100900009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459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2" t="s">
        <v>582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398</v>
      </c>
      <c r="G10" s="350"/>
      <c r="H10" s="350"/>
      <c r="I10" s="350"/>
      <c r="J10" s="350"/>
      <c r="K10" s="350"/>
      <c r="L10" s="351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2">
        <f>MIN(SUMPRODUCT($M$11:$AD$11,M12:AD12),1)</f>
        <v>1</v>
      </c>
      <c r="F12" s="299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3">
        <f t="shared" ref="E13:E33" si="0">MIN(SUMPRODUCT($M$11:$AD$11,M13:AD13),1)</f>
        <v>0</v>
      </c>
      <c r="F13" s="300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3">
        <f t="shared" si="0"/>
        <v>0</v>
      </c>
      <c r="F14" s="300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655</v>
      </c>
      <c r="C15" s="116"/>
      <c r="D15" s="111">
        <v>7</v>
      </c>
      <c r="E15" s="303">
        <f t="shared" si="0"/>
        <v>0</v>
      </c>
      <c r="F15" s="300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3">
        <f t="shared" si="0"/>
        <v>1</v>
      </c>
      <c r="F16" s="300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3">
        <f t="shared" si="0"/>
        <v>1</v>
      </c>
      <c r="F17" s="300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3">
        <f t="shared" si="0"/>
        <v>1</v>
      </c>
      <c r="F18" s="300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3">
        <f t="shared" si="0"/>
        <v>1</v>
      </c>
      <c r="F19" s="300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648</v>
      </c>
      <c r="C20" s="116"/>
      <c r="D20" s="111">
        <v>12</v>
      </c>
      <c r="E20" s="303">
        <f t="shared" si="0"/>
        <v>1</v>
      </c>
      <c r="F20" s="300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3">
        <f t="shared" si="0"/>
        <v>1</v>
      </c>
      <c r="F21" s="300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3">
        <f t="shared" si="0"/>
        <v>1</v>
      </c>
      <c r="F22" s="300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654</v>
      </c>
      <c r="C23" s="116"/>
      <c r="D23" s="111">
        <v>15</v>
      </c>
      <c r="E23" s="303">
        <f t="shared" si="0"/>
        <v>1</v>
      </c>
      <c r="F23" s="300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3">
        <f t="shared" si="0"/>
        <v>0</v>
      </c>
      <c r="F24" s="300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3">
        <f t="shared" si="0"/>
        <v>1</v>
      </c>
      <c r="F25" s="300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3">
        <f t="shared" si="0"/>
        <v>1</v>
      </c>
      <c r="F26" s="300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3">
        <f t="shared" si="0"/>
        <v>0</v>
      </c>
      <c r="F27" s="300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3">
        <f t="shared" si="0"/>
        <v>1</v>
      </c>
      <c r="F28" s="300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3">
        <f t="shared" si="0"/>
        <v>0</v>
      </c>
      <c r="F29" s="300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3">
        <f t="shared" si="0"/>
        <v>0</v>
      </c>
      <c r="F30" s="300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3">
        <f t="shared" si="0"/>
        <v>1</v>
      </c>
      <c r="F31" s="300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3">
        <f t="shared" si="0"/>
        <v>1</v>
      </c>
      <c r="F32" s="300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4">
        <f t="shared" si="0"/>
        <v>0</v>
      </c>
      <c r="F33" s="301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347</v>
      </c>
      <c r="B1" s="211">
        <v>42173</v>
      </c>
      <c r="D1" s="130" t="s">
        <v>455</v>
      </c>
      <c r="F1" s="212" t="s">
        <v>544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3" t="s">
        <v>651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456</v>
      </c>
      <c r="B1" s="127"/>
      <c r="D1" s="212" t="s">
        <v>544</v>
      </c>
    </row>
    <row r="2" spans="1:16">
      <c r="A2" s="232"/>
      <c r="B2" s="231" t="s">
        <v>457</v>
      </c>
    </row>
    <row r="3" spans="1:16" ht="20.100000000000001" customHeight="1">
      <c r="A3" s="354" t="s">
        <v>248</v>
      </c>
      <c r="B3" s="233" t="s">
        <v>86</v>
      </c>
      <c r="C3" s="234"/>
      <c r="D3" s="356" t="s">
        <v>458</v>
      </c>
      <c r="E3" s="357"/>
      <c r="F3" s="357"/>
      <c r="G3" s="357"/>
      <c r="H3" s="357"/>
      <c r="I3" s="357"/>
      <c r="J3" s="358"/>
      <c r="K3" s="235"/>
      <c r="L3" s="235"/>
      <c r="M3" s="235"/>
      <c r="N3" s="235"/>
      <c r="O3" s="236"/>
      <c r="P3" s="235"/>
    </row>
    <row r="4" spans="1:16" ht="20.100000000000001" customHeight="1">
      <c r="A4" s="355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Zürn, Andreas</cp:lastModifiedBy>
  <cp:lastPrinted>2015-03-20T22:59:10Z</cp:lastPrinted>
  <dcterms:created xsi:type="dcterms:W3CDTF">2015-01-15T05:25:41Z</dcterms:created>
  <dcterms:modified xsi:type="dcterms:W3CDTF">2017-05-24T05:51:29Z</dcterms:modified>
</cp:coreProperties>
</file>